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Gord\Documents\"/>
    </mc:Choice>
  </mc:AlternateContent>
  <bookViews>
    <workbookView xWindow="0" yWindow="0" windowWidth="16815" windowHeight="7230"/>
  </bookViews>
  <sheets>
    <sheet name="Actual 2016" sheetId="1" r:id="rId1"/>
    <sheet name="Actual 2016 (2)" sheetId="2" r:id="rId2"/>
  </sheets>
  <definedNames>
    <definedName name="_xlnm.Print_Area" localSheetId="0">'Actual 2016'!$A$1:$O$77</definedName>
    <definedName name="_xlnm.Print_Area" localSheetId="1">'Actual 2016 (2)'!$A$1:$L$5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7" i="1" l="1"/>
  <c r="M47" i="1" s="1"/>
  <c r="M46" i="1"/>
  <c r="L46" i="1"/>
  <c r="J48" i="1"/>
  <c r="I48" i="1"/>
  <c r="H48" i="1"/>
  <c r="G48" i="1"/>
  <c r="L48" i="1" l="1"/>
  <c r="M48" i="1" s="1"/>
  <c r="L60" i="1"/>
  <c r="M60" i="1" s="1"/>
  <c r="M59" i="1"/>
  <c r="L59" i="1"/>
  <c r="I71" i="1"/>
  <c r="H61" i="1"/>
  <c r="L61" i="1" s="1"/>
  <c r="M61" i="1" s="1"/>
  <c r="G61" i="1"/>
  <c r="J61" i="1"/>
  <c r="M55" i="1" l="1"/>
  <c r="G56" i="1"/>
  <c r="G52" i="1"/>
  <c r="G43" i="1"/>
  <c r="G36" i="1"/>
  <c r="G25" i="1"/>
  <c r="G20" i="1"/>
  <c r="G71" i="1" l="1"/>
  <c r="J69" i="1"/>
  <c r="H69" i="1"/>
  <c r="J68" i="1"/>
  <c r="H68" i="1"/>
  <c r="L67" i="1"/>
  <c r="J67" i="1"/>
  <c r="H67" i="1"/>
  <c r="J65" i="1"/>
  <c r="H65" i="1"/>
  <c r="L64" i="1"/>
  <c r="M64" i="1" s="1"/>
  <c r="J56" i="1"/>
  <c r="H56" i="1"/>
  <c r="H52" i="1"/>
  <c r="L52" i="1" s="1"/>
  <c r="J51" i="1"/>
  <c r="J52" i="1" s="1"/>
  <c r="J43" i="1"/>
  <c r="H43" i="1"/>
  <c r="L42" i="1"/>
  <c r="M42" i="1" s="1"/>
  <c r="L41" i="1"/>
  <c r="M41" i="1" s="1"/>
  <c r="L40" i="1"/>
  <c r="M40" i="1" s="1"/>
  <c r="L39" i="1"/>
  <c r="M39" i="1" s="1"/>
  <c r="J36" i="1"/>
  <c r="H36" i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H25" i="1"/>
  <c r="J24" i="1"/>
  <c r="M24" i="1" s="1"/>
  <c r="J23" i="1"/>
  <c r="M23" i="1" s="1"/>
  <c r="H20" i="1"/>
  <c r="H71" i="1" s="1"/>
  <c r="L19" i="1"/>
  <c r="M19" i="1" s="1"/>
  <c r="J18" i="1"/>
  <c r="J20" i="1" s="1"/>
  <c r="L17" i="1"/>
  <c r="M17" i="1" s="1"/>
  <c r="L16" i="1"/>
  <c r="M16" i="1" s="1"/>
  <c r="L15" i="1"/>
  <c r="M15" i="1" s="1"/>
  <c r="L14" i="1"/>
  <c r="M14" i="1" s="1"/>
  <c r="L8" i="1"/>
  <c r="L69" i="1" s="1"/>
  <c r="L23" i="1" l="1"/>
  <c r="L24" i="1"/>
  <c r="J25" i="1"/>
  <c r="L25" i="1" s="1"/>
  <c r="L43" i="1"/>
  <c r="M43" i="1" s="1"/>
  <c r="L18" i="1"/>
  <c r="M18" i="1" s="1"/>
  <c r="M65" i="1"/>
  <c r="L36" i="1"/>
  <c r="M36" i="1" s="1"/>
  <c r="L20" i="1"/>
  <c r="M20" i="1" s="1"/>
  <c r="M52" i="1"/>
  <c r="L56" i="1"/>
  <c r="M56" i="1" s="1"/>
  <c r="L65" i="1"/>
  <c r="L51" i="1"/>
  <c r="M51" i="1" s="1"/>
  <c r="M25" i="1" l="1"/>
  <c r="J71" i="1"/>
  <c r="L71" i="1" s="1"/>
  <c r="M71" i="1" l="1"/>
</calcChain>
</file>

<file path=xl/sharedStrings.xml><?xml version="1.0" encoding="utf-8"?>
<sst xmlns="http://schemas.openxmlformats.org/spreadsheetml/2006/main" count="72" uniqueCount="60">
  <si>
    <t>TORONTO SCHOOL OF THEOLOGY</t>
  </si>
  <si>
    <t>GRADUATE STUDENTS' ASSOCIATION (TGSA)</t>
  </si>
  <si>
    <t>EXPENSES</t>
  </si>
  <si>
    <t>A</t>
  </si>
  <si>
    <t>B</t>
  </si>
  <si>
    <t>C</t>
  </si>
  <si>
    <t>BUDGET</t>
  </si>
  <si>
    <t>ACTUAL</t>
  </si>
  <si>
    <t>ACTUAL VS BUDGET</t>
  </si>
  <si>
    <t>2016-17</t>
  </si>
  <si>
    <t>SUB-TOTAL</t>
  </si>
  <si>
    <t>PROFESSIONAL DEVELOPMENT SEMINARS</t>
  </si>
  <si>
    <t>Sep Seminar:</t>
  </si>
  <si>
    <t xml:space="preserve">Oct Seminar: </t>
  </si>
  <si>
    <t xml:space="preserve">Nov Seminar: </t>
  </si>
  <si>
    <t xml:space="preserve">Jan Seminar: </t>
  </si>
  <si>
    <t>Feb Seminar:</t>
  </si>
  <si>
    <t xml:space="preserve">Mar Seminar: </t>
  </si>
  <si>
    <t>TGSA CONFERENCE AWARDS</t>
  </si>
  <si>
    <t>Fall TGSA Conference Award (3 x 500)</t>
  </si>
  <si>
    <t>Winter TGSA Conference Award (3 x 500)</t>
  </si>
  <si>
    <t>TGSA SOCIAL EVENTS</t>
  </si>
  <si>
    <t>Sep Social: Welcome BBQ</t>
  </si>
  <si>
    <t xml:space="preserve">Oct Social: </t>
  </si>
  <si>
    <t xml:space="preserve">Nov Social: </t>
  </si>
  <si>
    <t>Dec Social:</t>
  </si>
  <si>
    <t>Jan Social:</t>
  </si>
  <si>
    <t>Feb Social:</t>
  </si>
  <si>
    <t>Mar Social:</t>
  </si>
  <si>
    <t>Apr Social:</t>
  </si>
  <si>
    <t>TGSA OPEN BOARD MEETINGS</t>
  </si>
  <si>
    <t>TGSA Open Board Meeting - Spring</t>
  </si>
  <si>
    <t>TGSA Open Board Meeting - Fall</t>
  </si>
  <si>
    <t>TGSA Open Board Meeting - Winter</t>
  </si>
  <si>
    <t>AGM Lunch:</t>
  </si>
  <si>
    <t>STUDENT SEMINAR GROUP GRANTS</t>
  </si>
  <si>
    <t>CONFERENCES</t>
  </si>
  <si>
    <t>Spring Conference</t>
  </si>
  <si>
    <t>CHRISTMAS SURVEY</t>
  </si>
  <si>
    <t>Crux Gift Cards for Survey</t>
  </si>
  <si>
    <t>ELECTION EXPENSES</t>
  </si>
  <si>
    <t>Campaign Costs for Vice President Academic</t>
  </si>
  <si>
    <t>GRAND TOTAL</t>
  </si>
  <si>
    <t>Total Spent</t>
  </si>
  <si>
    <t>BALANCE FOR 2016-17</t>
  </si>
  <si>
    <t>Balance Forward</t>
  </si>
  <si>
    <t>Receipts (Student fees)</t>
  </si>
  <si>
    <t>Spent</t>
  </si>
  <si>
    <t>Surplus/(deficit)</t>
  </si>
  <si>
    <t>Closing balance</t>
  </si>
  <si>
    <t>2017-18</t>
  </si>
  <si>
    <t>PROPOSED BUDGET</t>
  </si>
  <si>
    <t xml:space="preserve">g </t>
  </si>
  <si>
    <t>EXPENSES FOR THE YEAR 2017-2018</t>
  </si>
  <si>
    <t>BOARD DEVELOPMENT</t>
  </si>
  <si>
    <t>Retreat</t>
  </si>
  <si>
    <t>Materials (Publications, etc)</t>
  </si>
  <si>
    <t>Bible Seminar</t>
  </si>
  <si>
    <t>.</t>
  </si>
  <si>
    <t>Seminar Grants to be determined (up to 4 by $100)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</si>
</sst>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;[Red]#,##0.00"/>
    <numFmt numFmtId="165" formatCode="&quot;$&quot;#,##0.00"/>
    <numFmt numFmtId="166" formatCode="0.00;[Red]0.00"/>
  </numFmts>
  <fonts count="2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rgb="FF008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008000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perscript"/>
      <sz val="11"/>
      <color indexed="8"/>
      <name val="ＭＳ ゴシック"/>
      <charset val="128"/>
    </font>
    <font>
      <i/>
      <sz val="12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ＭＳ ゴシック"/>
      <charset val="128"/>
    </font>
    <font>
      <sz val="10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4" fillId="0" borderId="0" xfId="0" applyFont="1" applyBorder="1"/>
    <xf numFmtId="43" fontId="1" fillId="0" borderId="0" xfId="1" applyFont="1" applyBorder="1" applyAlignment="1">
      <alignment horizontal="right" wrapText="1"/>
    </xf>
    <xf numFmtId="43" fontId="1" fillId="0" borderId="0" xfId="1" applyFont="1" applyBorder="1" applyAlignment="1">
      <alignment wrapText="1"/>
    </xf>
    <xf numFmtId="43" fontId="1" fillId="0" borderId="0" xfId="1" applyFont="1" applyBorder="1"/>
    <xf numFmtId="164" fontId="0" fillId="0" borderId="0" xfId="0" applyNumberFormat="1" applyFont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/>
    <xf numFmtId="43" fontId="5" fillId="2" borderId="0" xfId="1" applyFont="1" applyFill="1" applyBorder="1" applyAlignment="1">
      <alignment horizontal="right" wrapText="1"/>
    </xf>
    <xf numFmtId="43" fontId="5" fillId="2" borderId="0" xfId="1" applyFont="1" applyFill="1" applyBorder="1" applyAlignment="1">
      <alignment horizontal="center" wrapText="1"/>
    </xf>
    <xf numFmtId="43" fontId="5" fillId="2" borderId="0" xfId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quotePrefix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3" fontId="4" fillId="0" borderId="0" xfId="1" applyFont="1" applyBorder="1" applyAlignment="1">
      <alignment horizontal="right" vertical="center" wrapText="1"/>
    </xf>
    <xf numFmtId="43" fontId="4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43" fontId="4" fillId="0" borderId="0" xfId="1" applyFont="1" applyBorder="1" applyAlignment="1">
      <alignment horizontal="center" wrapText="1"/>
    </xf>
    <xf numFmtId="43" fontId="4" fillId="0" borderId="0" xfId="1" applyFont="1" applyBorder="1" applyAlignment="1">
      <alignment horizontal="center"/>
    </xf>
    <xf numFmtId="0" fontId="6" fillId="0" borderId="0" xfId="0" applyFont="1" applyBorder="1"/>
    <xf numFmtId="43" fontId="4" fillId="0" borderId="0" xfId="1" applyFont="1" applyBorder="1" applyAlignment="1">
      <alignment horizontal="right" wrapText="1"/>
    </xf>
    <xf numFmtId="43" fontId="4" fillId="0" borderId="0" xfId="1" applyFont="1" applyBorder="1" applyAlignment="1">
      <alignment wrapText="1"/>
    </xf>
    <xf numFmtId="43" fontId="4" fillId="0" borderId="0" xfId="1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0" fontId="5" fillId="0" borderId="0" xfId="0" quotePrefix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" fontId="0" fillId="0" borderId="0" xfId="0" applyNumberFormat="1" applyFont="1" applyBorder="1"/>
    <xf numFmtId="40" fontId="7" fillId="0" borderId="0" xfId="1" applyNumberFormat="1" applyFont="1" applyFill="1" applyBorder="1" applyAlignment="1">
      <alignment horizontal="right" wrapText="1"/>
    </xf>
    <xf numFmtId="40" fontId="7" fillId="0" borderId="0" xfId="1" applyNumberFormat="1" applyFont="1" applyFill="1" applyBorder="1" applyAlignment="1">
      <alignment wrapText="1"/>
    </xf>
    <xf numFmtId="40" fontId="8" fillId="0" borderId="0" xfId="1" applyNumberFormat="1" applyFont="1" applyFill="1" applyBorder="1" applyAlignment="1">
      <alignment wrapText="1"/>
    </xf>
    <xf numFmtId="40" fontId="8" fillId="0" borderId="0" xfId="1" applyNumberFormat="1" applyFont="1" applyFill="1" applyBorder="1" applyAlignment="1"/>
    <xf numFmtId="40" fontId="9" fillId="0" borderId="0" xfId="0" applyNumberFormat="1" applyFont="1" applyFill="1" applyBorder="1" applyAlignment="1">
      <alignment horizontal="right"/>
    </xf>
    <xf numFmtId="9" fontId="9" fillId="0" borderId="0" xfId="2" applyFont="1" applyFill="1" applyBorder="1" applyAlignment="1"/>
    <xf numFmtId="0" fontId="4" fillId="0" borderId="0" xfId="0" applyFont="1" applyBorder="1" applyAlignment="1">
      <alignment horizontal="right"/>
    </xf>
    <xf numFmtId="40" fontId="4" fillId="0" borderId="1" xfId="1" applyNumberFormat="1" applyFont="1" applyBorder="1" applyAlignment="1">
      <alignment horizontal="right" wrapText="1"/>
    </xf>
    <xf numFmtId="40" fontId="4" fillId="0" borderId="1" xfId="1" applyNumberFormat="1" applyFont="1" applyBorder="1" applyAlignment="1">
      <alignment wrapText="1"/>
    </xf>
    <xf numFmtId="40" fontId="4" fillId="0" borderId="1" xfId="1" applyNumberFormat="1" applyFont="1" applyBorder="1" applyAlignment="1"/>
    <xf numFmtId="40" fontId="9" fillId="0" borderId="1" xfId="0" applyNumberFormat="1" applyFont="1" applyFill="1" applyBorder="1" applyAlignment="1">
      <alignment horizontal="right"/>
    </xf>
    <xf numFmtId="9" fontId="9" fillId="0" borderId="1" xfId="2" applyFont="1" applyFill="1" applyBorder="1" applyAlignment="1"/>
    <xf numFmtId="40" fontId="4" fillId="0" borderId="0" xfId="1" applyNumberFormat="1" applyFont="1" applyBorder="1" applyAlignment="1">
      <alignment horizontal="right" wrapText="1"/>
    </xf>
    <xf numFmtId="40" fontId="4" fillId="0" borderId="0" xfId="1" applyNumberFormat="1" applyFont="1" applyBorder="1" applyAlignment="1">
      <alignment horizontal="center" wrapText="1"/>
    </xf>
    <xf numFmtId="40" fontId="4" fillId="0" borderId="0" xfId="1" applyNumberFormat="1" applyFont="1" applyBorder="1" applyAlignment="1">
      <alignment wrapText="1"/>
    </xf>
    <xf numFmtId="40" fontId="4" fillId="0" borderId="0" xfId="1" applyNumberFormat="1" applyFont="1" applyBorder="1"/>
    <xf numFmtId="40" fontId="4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/>
    <xf numFmtId="40" fontId="6" fillId="0" borderId="0" xfId="1" applyNumberFormat="1" applyFont="1" applyBorder="1" applyAlignment="1">
      <alignment horizontal="right" wrapText="1"/>
    </xf>
    <xf numFmtId="40" fontId="6" fillId="0" borderId="0" xfId="1" applyNumberFormat="1" applyFont="1" applyBorder="1" applyAlignment="1">
      <alignment wrapText="1"/>
    </xf>
    <xf numFmtId="40" fontId="1" fillId="0" borderId="0" xfId="1" applyNumberFormat="1" applyFont="1" applyBorder="1" applyAlignment="1">
      <alignment wrapText="1"/>
    </xf>
    <xf numFmtId="40" fontId="1" fillId="0" borderId="0" xfId="1" applyNumberFormat="1" applyFont="1" applyBorder="1" applyAlignment="1"/>
    <xf numFmtId="40" fontId="0" fillId="0" borderId="0" xfId="0" applyNumberFormat="1" applyFont="1" applyBorder="1" applyAlignment="1">
      <alignment horizontal="right"/>
    </xf>
    <xf numFmtId="0" fontId="6" fillId="0" borderId="0" xfId="0" applyFont="1" applyBorder="1" applyAlignment="1"/>
    <xf numFmtId="0" fontId="8" fillId="0" borderId="0" xfId="0" applyNumberFormat="1" applyFont="1" applyFill="1" applyBorder="1" applyAlignment="1"/>
    <xf numFmtId="40" fontId="11" fillId="2" borderId="0" xfId="0" applyNumberFormat="1" applyFont="1" applyFill="1" applyBorder="1" applyAlignment="1"/>
    <xf numFmtId="40" fontId="11" fillId="2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40" fontId="1" fillId="0" borderId="0" xfId="1" applyNumberFormat="1" applyFont="1" applyBorder="1" applyAlignment="1">
      <alignment horizontal="right" wrapText="1"/>
    </xf>
    <xf numFmtId="165" fontId="11" fillId="2" borderId="0" xfId="0" applyNumberFormat="1" applyFont="1" applyFill="1" applyBorder="1" applyAlignment="1"/>
    <xf numFmtId="0" fontId="8" fillId="0" borderId="0" xfId="0" applyFont="1" applyFill="1" applyBorder="1" applyAlignment="1">
      <alignment vertical="top"/>
    </xf>
    <xf numFmtId="40" fontId="12" fillId="0" borderId="1" xfId="0" applyNumberFormat="1" applyFont="1" applyFill="1" applyBorder="1" applyAlignment="1">
      <alignment horizontal="right"/>
    </xf>
    <xf numFmtId="9" fontId="12" fillId="0" borderId="1" xfId="2" applyFont="1" applyFill="1" applyBorder="1" applyAlignment="1"/>
    <xf numFmtId="40" fontId="4" fillId="0" borderId="0" xfId="1" applyNumberFormat="1" applyFont="1" applyBorder="1" applyAlignment="1"/>
    <xf numFmtId="40" fontId="12" fillId="0" borderId="0" xfId="0" applyNumberFormat="1" applyFont="1" applyFill="1" applyBorder="1" applyAlignment="1">
      <alignment horizontal="right"/>
    </xf>
    <xf numFmtId="9" fontId="12" fillId="0" borderId="0" xfId="2" applyFont="1" applyFill="1" applyBorder="1" applyAlignment="1"/>
    <xf numFmtId="0" fontId="0" fillId="0" borderId="0" xfId="0" applyFont="1" applyBorder="1" applyAlignment="1">
      <alignment horizontal="left"/>
    </xf>
    <xf numFmtId="16" fontId="13" fillId="0" borderId="0" xfId="0" applyNumberFormat="1" applyFont="1" applyBorder="1"/>
    <xf numFmtId="0" fontId="13" fillId="0" borderId="0" xfId="0" applyFont="1" applyBorder="1"/>
    <xf numFmtId="40" fontId="8" fillId="0" borderId="0" xfId="1" applyNumberFormat="1" applyFont="1" applyFill="1" applyBorder="1" applyAlignment="1">
      <alignment horizontal="right" wrapText="1"/>
    </xf>
    <xf numFmtId="40" fontId="9" fillId="0" borderId="0" xfId="0" applyNumberFormat="1" applyFont="1" applyFill="1" applyBorder="1" applyAlignment="1">
      <alignment horizontal="right" wrapText="1"/>
    </xf>
    <xf numFmtId="0" fontId="14" fillId="0" borderId="0" xfId="1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16" fontId="13" fillId="0" borderId="0" xfId="0" applyNumberFormat="1" applyFont="1" applyBorder="1" applyAlignment="1"/>
    <xf numFmtId="0" fontId="15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5" fillId="0" borderId="0" xfId="0" applyFont="1" applyFill="1" applyBorder="1" applyAlignment="1">
      <alignment horizontal="center"/>
    </xf>
    <xf numFmtId="0" fontId="14" fillId="0" borderId="0" xfId="1" applyNumberFormat="1" applyFont="1" applyFill="1" applyBorder="1" applyAlignment="1">
      <alignment horizontal="center"/>
    </xf>
    <xf numFmtId="40" fontId="1" fillId="0" borderId="0" xfId="1" applyNumberFormat="1" applyFont="1" applyBorder="1"/>
    <xf numFmtId="16" fontId="13" fillId="0" borderId="0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/>
    <xf numFmtId="0" fontId="0" fillId="0" borderId="0" xfId="0" applyFont="1" applyBorder="1" applyAlignment="1"/>
    <xf numFmtId="40" fontId="1" fillId="0" borderId="1" xfId="1" applyNumberFormat="1" applyFont="1" applyBorder="1" applyAlignment="1">
      <alignment wrapText="1"/>
    </xf>
    <xf numFmtId="0" fontId="0" fillId="2" borderId="0" xfId="0" applyFont="1" applyFill="1" applyBorder="1" applyAlignment="1"/>
    <xf numFmtId="0" fontId="16" fillId="0" borderId="0" xfId="0" applyFont="1" applyBorder="1"/>
    <xf numFmtId="43" fontId="17" fillId="2" borderId="0" xfId="1" applyFont="1" applyFill="1" applyBorder="1" applyAlignment="1">
      <alignment horizontal="center"/>
    </xf>
    <xf numFmtId="40" fontId="18" fillId="0" borderId="0" xfId="0" applyNumberFormat="1" applyFont="1" applyFill="1" applyBorder="1" applyAlignment="1"/>
    <xf numFmtId="43" fontId="1" fillId="0" borderId="0" xfId="1" applyFont="1" applyBorder="1" applyAlignment="1"/>
    <xf numFmtId="164" fontId="19" fillId="0" borderId="0" xfId="0" applyNumberFormat="1" applyFont="1" applyFill="1" applyBorder="1" applyAlignment="1">
      <alignment horizontal="right"/>
    </xf>
    <xf numFmtId="43" fontId="4" fillId="0" borderId="2" xfId="1" applyFont="1" applyBorder="1" applyAlignment="1">
      <alignment horizontal="right" wrapText="1"/>
    </xf>
    <xf numFmtId="43" fontId="4" fillId="0" borderId="2" xfId="1" applyFont="1" applyBorder="1" applyAlignment="1"/>
    <xf numFmtId="164" fontId="12" fillId="0" borderId="2" xfId="0" applyNumberFormat="1" applyFont="1" applyFill="1" applyBorder="1" applyAlignment="1">
      <alignment horizontal="right"/>
    </xf>
    <xf numFmtId="9" fontId="9" fillId="0" borderId="2" xfId="2" applyFont="1" applyFill="1" applyBorder="1" applyAlignment="1"/>
    <xf numFmtId="164" fontId="6" fillId="0" borderId="0" xfId="0" applyNumberFormat="1" applyFont="1" applyBorder="1" applyAlignment="1">
      <alignment horizontal="right"/>
    </xf>
    <xf numFmtId="0" fontId="17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3" borderId="0" xfId="0" quotePrefix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7" fillId="2" borderId="0" xfId="0" quotePrefix="1" applyFont="1" applyFill="1" applyBorder="1" applyAlignment="1">
      <alignment horizontal="right"/>
    </xf>
    <xf numFmtId="2" fontId="0" fillId="0" borderId="0" xfId="0" applyNumberFormat="1"/>
    <xf numFmtId="2" fontId="4" fillId="0" borderId="0" xfId="0" applyNumberFormat="1" applyFont="1"/>
    <xf numFmtId="0" fontId="0" fillId="3" borderId="0" xfId="0" applyFont="1" applyFill="1" applyBorder="1"/>
    <xf numFmtId="0" fontId="7" fillId="2" borderId="0" xfId="0" applyFont="1" applyFill="1" applyBorder="1" applyAlignment="1">
      <alignment horizontal="right"/>
    </xf>
    <xf numFmtId="2" fontId="1" fillId="0" borderId="0" xfId="1" applyNumberFormat="1" applyFont="1" applyBorder="1" applyAlignment="1">
      <alignment horizontal="right" wrapText="1"/>
    </xf>
    <xf numFmtId="2" fontId="1" fillId="0" borderId="3" xfId="1" applyNumberFormat="1" applyFont="1" applyBorder="1" applyAlignment="1">
      <alignment horizontal="right" wrapText="1"/>
    </xf>
    <xf numFmtId="166" fontId="1" fillId="0" borderId="0" xfId="1" applyNumberFormat="1" applyFont="1" applyBorder="1" applyAlignment="1">
      <alignment horizontal="right" wrapText="1"/>
    </xf>
    <xf numFmtId="0" fontId="0" fillId="0" borderId="3" xfId="0" applyFont="1" applyBorder="1"/>
    <xf numFmtId="2" fontId="4" fillId="0" borderId="0" xfId="1" applyNumberFormat="1" applyFont="1" applyBorder="1" applyAlignment="1">
      <alignment horizontal="right" wrapText="1"/>
    </xf>
    <xf numFmtId="43" fontId="1" fillId="2" borderId="0" xfId="1" applyFont="1" applyFill="1" applyBorder="1" applyAlignment="1">
      <alignment horizontal="right" wrapText="1"/>
    </xf>
    <xf numFmtId="43" fontId="1" fillId="2" borderId="0" xfId="1" applyFont="1" applyFill="1" applyBorder="1" applyAlignment="1">
      <alignment wrapText="1"/>
    </xf>
    <xf numFmtId="43" fontId="1" fillId="2" borderId="0" xfId="1" applyFont="1" applyFill="1" applyBorder="1"/>
    <xf numFmtId="164" fontId="0" fillId="2" borderId="0" xfId="0" applyNumberFormat="1" applyFont="1" applyFill="1" applyBorder="1" applyAlignment="1">
      <alignment horizontal="right"/>
    </xf>
    <xf numFmtId="9" fontId="9" fillId="0" borderId="3" xfId="2" applyFont="1" applyFill="1" applyBorder="1" applyAlignment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43" fontId="5" fillId="2" borderId="0" xfId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tabSelected="1" topLeftCell="A36" zoomScale="97" zoomScaleNormal="97" zoomScalePageLayoutView="97" workbookViewId="0">
      <selection activeCell="D47" sqref="D47"/>
    </sheetView>
  </sheetViews>
  <sheetFormatPr defaultColWidth="10.875" defaultRowHeight="15.75"/>
  <cols>
    <col min="1" max="1" width="3.875" style="2" customWidth="1"/>
    <col min="2" max="2" width="2.625" style="1" customWidth="1"/>
    <col min="3" max="4" width="2.875" style="1" customWidth="1"/>
    <col min="5" max="5" width="9.625" style="1" customWidth="1"/>
    <col min="6" max="6" width="49.375" style="1" customWidth="1"/>
    <col min="7" max="7" width="19" style="1" customWidth="1"/>
    <col min="8" max="8" width="9.625" style="4" customWidth="1"/>
    <col min="9" max="9" width="0.875" style="5" customWidth="1"/>
    <col min="10" max="10" width="9.875" style="5" customWidth="1"/>
    <col min="11" max="11" width="2.5" style="6" customWidth="1"/>
    <col min="12" max="12" width="7.625" style="7" customWidth="1"/>
    <col min="13" max="13" width="15.625" style="1" customWidth="1"/>
    <col min="14" max="14" width="2.875" style="1" customWidth="1"/>
    <col min="15" max="15" width="2" style="1" customWidth="1"/>
    <col min="16" max="16384" width="10.875" style="1"/>
  </cols>
  <sheetData>
    <row r="1" spans="1:15" ht="23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31.5">
      <c r="A2" s="125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23.25">
      <c r="A3" s="124" t="s">
        <v>53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23.2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>
      <c r="B5" s="3" t="s">
        <v>2</v>
      </c>
      <c r="D5" s="3"/>
      <c r="E5" s="3"/>
    </row>
    <row r="6" spans="1:15">
      <c r="A6" s="8"/>
      <c r="B6" s="9"/>
      <c r="C6" s="10"/>
      <c r="D6" s="10"/>
      <c r="E6" s="10"/>
      <c r="F6" s="10"/>
      <c r="G6" s="10"/>
      <c r="H6" s="11" t="s">
        <v>3</v>
      </c>
      <c r="I6" s="12"/>
      <c r="J6" s="12" t="s">
        <v>4</v>
      </c>
      <c r="K6" s="13"/>
      <c r="L6" s="126" t="s">
        <v>5</v>
      </c>
      <c r="M6" s="126"/>
      <c r="N6" s="14"/>
      <c r="O6" s="14"/>
    </row>
    <row r="7" spans="1:15" s="17" customFormat="1" ht="15.75" customHeight="1">
      <c r="A7" s="15">
        <v>1</v>
      </c>
      <c r="B7" s="16"/>
      <c r="G7" s="18" t="s">
        <v>51</v>
      </c>
      <c r="H7" s="18" t="s">
        <v>6</v>
      </c>
      <c r="I7" s="19"/>
      <c r="J7" s="19" t="s">
        <v>7</v>
      </c>
      <c r="K7" s="19"/>
      <c r="L7" s="123" t="s">
        <v>8</v>
      </c>
      <c r="M7" s="123"/>
      <c r="N7" s="20"/>
      <c r="O7" s="21"/>
    </row>
    <row r="8" spans="1:15">
      <c r="A8" s="15">
        <v>2</v>
      </c>
      <c r="B8" s="22"/>
      <c r="G8" s="23" t="s">
        <v>50</v>
      </c>
      <c r="H8" s="23" t="s">
        <v>9</v>
      </c>
      <c r="I8" s="23"/>
      <c r="J8" s="23" t="s">
        <v>9</v>
      </c>
      <c r="K8" s="24"/>
      <c r="L8" s="127" t="str">
        <f>"2016-17 ("&amp;H6&amp;"-"&amp;J6&amp;")"</f>
        <v>2016-17 (A-B)</v>
      </c>
      <c r="M8" s="127"/>
      <c r="N8" s="25"/>
      <c r="O8" s="10"/>
    </row>
    <row r="9" spans="1:15">
      <c r="A9" s="15">
        <v>3</v>
      </c>
      <c r="B9" s="22"/>
      <c r="H9" s="26"/>
      <c r="I9" s="27"/>
      <c r="J9" s="27"/>
      <c r="K9" s="28"/>
      <c r="L9" s="29"/>
      <c r="M9" s="30"/>
      <c r="N9" s="25"/>
      <c r="O9" s="10"/>
    </row>
    <row r="10" spans="1:15">
      <c r="A10" s="15">
        <v>4</v>
      </c>
      <c r="B10" s="31"/>
      <c r="N10" s="25"/>
      <c r="O10" s="10"/>
    </row>
    <row r="11" spans="1:15">
      <c r="A11" s="15">
        <v>5</v>
      </c>
      <c r="B11" s="32"/>
      <c r="N11" s="25"/>
      <c r="O11" s="10"/>
    </row>
    <row r="12" spans="1:15">
      <c r="A12" s="15">
        <v>6</v>
      </c>
      <c r="B12" s="32"/>
      <c r="H12" s="46"/>
      <c r="I12" s="47"/>
      <c r="J12" s="48"/>
      <c r="K12" s="49"/>
      <c r="L12" s="50"/>
      <c r="M12" s="30"/>
      <c r="O12" s="10"/>
    </row>
    <row r="13" spans="1:15">
      <c r="A13" s="15">
        <v>7</v>
      </c>
      <c r="B13" s="31"/>
      <c r="C13" s="51" t="s">
        <v>11</v>
      </c>
      <c r="D13" s="51"/>
      <c r="E13" s="51"/>
      <c r="H13" s="52"/>
      <c r="I13" s="53"/>
      <c r="J13" s="54"/>
      <c r="K13" s="55"/>
      <c r="L13" s="56"/>
      <c r="M13" s="57"/>
      <c r="O13" s="10"/>
    </row>
    <row r="14" spans="1:15">
      <c r="A14" s="15">
        <v>8</v>
      </c>
      <c r="B14" s="31"/>
      <c r="D14" s="58" t="s">
        <v>12</v>
      </c>
      <c r="G14" s="34">
        <v>100</v>
      </c>
      <c r="H14" s="34">
        <v>100</v>
      </c>
      <c r="I14" s="35"/>
      <c r="J14" s="36">
        <v>80</v>
      </c>
      <c r="K14" s="37"/>
      <c r="L14" s="38">
        <f t="shared" ref="L14:L20" si="0">IF(H14-J14=0,"",H14-J14)</f>
        <v>20</v>
      </c>
      <c r="M14" s="39" t="str">
        <f>IF(H14-J14=0,"","(")&amp;IF(H14-J14=0,"",ROUND(IF(ISBLANK(L14),"",ABS(1-IF(ISERROR(J14/H14),0,J14/H14)))*100,0)&amp;"%) "&amp;IF(L14=0,"",IF(L14&lt;0,"over budget","under budget")))</f>
        <v>(20%) under budget</v>
      </c>
      <c r="O14" s="10"/>
    </row>
    <row r="15" spans="1:15">
      <c r="A15" s="15">
        <v>9</v>
      </c>
      <c r="B15" s="31"/>
      <c r="D15" s="58" t="s">
        <v>13</v>
      </c>
      <c r="G15" s="34">
        <v>100</v>
      </c>
      <c r="H15" s="34">
        <v>100</v>
      </c>
      <c r="I15" s="35"/>
      <c r="J15" s="36">
        <v>0</v>
      </c>
      <c r="K15" s="37"/>
      <c r="L15" s="38">
        <f t="shared" si="0"/>
        <v>100</v>
      </c>
      <c r="M15" s="39" t="str">
        <f t="shared" ref="M15:M20" si="1">IF(H15-J15=0,"","(")&amp;IF(H15-J15=0,"",ROUND(IF(ISBLANK(L15),"",ABS(1-IF(ISERROR(J15/H15),0,J15/H15)))*100,0)&amp;"%) "&amp;IF(L15=0,"",IF(L15&lt;0,"over budget","under budget")))</f>
        <v>(100%) under budget</v>
      </c>
      <c r="O15" s="59"/>
    </row>
    <row r="16" spans="1:15">
      <c r="A16" s="15">
        <v>10</v>
      </c>
      <c r="B16" s="31"/>
      <c r="D16" s="58" t="s">
        <v>14</v>
      </c>
      <c r="G16" s="34">
        <v>100</v>
      </c>
      <c r="H16" s="34">
        <v>100</v>
      </c>
      <c r="I16" s="35"/>
      <c r="J16" s="36">
        <v>0</v>
      </c>
      <c r="K16" s="37"/>
      <c r="L16" s="38">
        <f t="shared" si="0"/>
        <v>100</v>
      </c>
      <c r="M16" s="39" t="str">
        <f t="shared" si="1"/>
        <v>(100%) under budget</v>
      </c>
      <c r="O16" s="59"/>
    </row>
    <row r="17" spans="1:15">
      <c r="A17" s="15">
        <v>11</v>
      </c>
      <c r="D17" s="58" t="s">
        <v>15</v>
      </c>
      <c r="G17" s="34">
        <v>100</v>
      </c>
      <c r="H17" s="34">
        <v>100</v>
      </c>
      <c r="I17" s="35"/>
      <c r="J17" s="36">
        <v>0</v>
      </c>
      <c r="K17" s="37"/>
      <c r="L17" s="38">
        <f t="shared" si="0"/>
        <v>100</v>
      </c>
      <c r="M17" s="39" t="str">
        <f t="shared" si="1"/>
        <v>(100%) under budget</v>
      </c>
      <c r="O17" s="59"/>
    </row>
    <row r="18" spans="1:15">
      <c r="A18" s="15">
        <v>12</v>
      </c>
      <c r="B18" s="31"/>
      <c r="D18" s="58" t="s">
        <v>16</v>
      </c>
      <c r="G18" s="34">
        <v>100</v>
      </c>
      <c r="H18" s="34">
        <v>100</v>
      </c>
      <c r="I18" s="35"/>
      <c r="J18" s="36">
        <f>90.95</f>
        <v>90.95</v>
      </c>
      <c r="K18" s="37"/>
      <c r="L18" s="38">
        <f t="shared" si="0"/>
        <v>9.0499999999999972</v>
      </c>
      <c r="M18" s="39" t="str">
        <f t="shared" si="1"/>
        <v>(9%) under budget</v>
      </c>
      <c r="O18" s="59"/>
    </row>
    <row r="19" spans="1:15">
      <c r="A19" s="15">
        <v>13</v>
      </c>
      <c r="B19" s="31"/>
      <c r="D19" s="58" t="s">
        <v>17</v>
      </c>
      <c r="G19" s="34">
        <v>100</v>
      </c>
      <c r="H19" s="34">
        <v>100</v>
      </c>
      <c r="I19" s="35"/>
      <c r="J19" s="36">
        <v>75</v>
      </c>
      <c r="K19" s="37"/>
      <c r="L19" s="38">
        <f t="shared" si="0"/>
        <v>25</v>
      </c>
      <c r="M19" s="39" t="str">
        <f t="shared" si="1"/>
        <v>(25%) under budget</v>
      </c>
      <c r="O19" s="59"/>
    </row>
    <row r="20" spans="1:15">
      <c r="A20" s="15">
        <v>14</v>
      </c>
      <c r="B20" s="31"/>
      <c r="D20" s="58"/>
      <c r="F20" s="40" t="s">
        <v>10</v>
      </c>
      <c r="G20" s="41">
        <f>SUM(G14:G19)</f>
        <v>600</v>
      </c>
      <c r="H20" s="41">
        <f>SUM(H14:H19)</f>
        <v>600</v>
      </c>
      <c r="I20" s="42"/>
      <c r="J20" s="41">
        <f>SUM(J14:J19)</f>
        <v>245.95</v>
      </c>
      <c r="K20" s="43"/>
      <c r="L20" s="44">
        <f t="shared" si="0"/>
        <v>354.05</v>
      </c>
      <c r="M20" s="45" t="str">
        <f t="shared" si="1"/>
        <v>(59%) under budget</v>
      </c>
      <c r="O20" s="59"/>
    </row>
    <row r="21" spans="1:15">
      <c r="A21" s="15">
        <v>15</v>
      </c>
      <c r="B21" s="31"/>
      <c r="O21" s="60"/>
    </row>
    <row r="22" spans="1:15">
      <c r="A22" s="15">
        <v>16</v>
      </c>
      <c r="B22" s="61"/>
      <c r="C22" s="51" t="s">
        <v>18</v>
      </c>
      <c r="D22" s="51"/>
      <c r="E22" s="51"/>
      <c r="H22" s="34"/>
      <c r="I22" s="35"/>
      <c r="J22" s="54"/>
      <c r="K22" s="55"/>
      <c r="L22" s="38"/>
      <c r="M22" s="39"/>
      <c r="O22" s="10"/>
    </row>
    <row r="23" spans="1:15">
      <c r="A23" s="15">
        <v>17</v>
      </c>
      <c r="D23" s="58" t="s">
        <v>19</v>
      </c>
      <c r="G23" s="62">
        <v>1500</v>
      </c>
      <c r="H23" s="62">
        <v>1500</v>
      </c>
      <c r="I23" s="54"/>
      <c r="J23" s="62">
        <f>500+500+500</f>
        <v>1500</v>
      </c>
      <c r="K23" s="37"/>
      <c r="L23" s="38" t="str">
        <f>IF(H23-J23=0,"",H23-J23)</f>
        <v/>
      </c>
      <c r="M23" s="39" t="str">
        <f>IF(H23-J23=0,"","(")&amp;IF(H23-J23=0,"",ROUND(IF(ISBLANK(L23),"",ABS(1-IF(ISERROR(J23/H23),0,J23/H23)))*100,0)&amp;"%) "&amp;IF(L23=0,"",IF(L23&lt;0,"over budget","under budget")))</f>
        <v/>
      </c>
      <c r="O23" s="63"/>
    </row>
    <row r="24" spans="1:15">
      <c r="A24" s="15">
        <v>18</v>
      </c>
      <c r="B24" s="31"/>
      <c r="D24" s="64" t="s">
        <v>20</v>
      </c>
      <c r="G24" s="62">
        <v>1500</v>
      </c>
      <c r="H24" s="62">
        <v>1500</v>
      </c>
      <c r="I24" s="54"/>
      <c r="J24" s="62">
        <f>500+500+500</f>
        <v>1500</v>
      </c>
      <c r="K24" s="37"/>
      <c r="L24" s="38" t="str">
        <f>IF(H24-J24=0,"",H24-J24)</f>
        <v/>
      </c>
      <c r="M24" s="39" t="str">
        <f>IF(H24-J24=0,"","(")&amp;IF(H24-J24=0,"",ROUND(IF(ISBLANK(L24),"",ABS(1-IF(ISERROR(J24/H24),0,J24/H24)))*100,0)&amp;"%) "&amp;IF(L24=0,"",IF(L24&lt;0,"over budget","under budget")))</f>
        <v/>
      </c>
      <c r="O24" s="59"/>
    </row>
    <row r="25" spans="1:15">
      <c r="A25" s="15">
        <v>19</v>
      </c>
      <c r="B25" s="31"/>
      <c r="F25" s="40" t="s">
        <v>10</v>
      </c>
      <c r="G25" s="41">
        <f>SUM(G24,G23)</f>
        <v>3000</v>
      </c>
      <c r="H25" s="41">
        <f>SUM(H24,H23)</f>
        <v>3000</v>
      </c>
      <c r="I25" s="42"/>
      <c r="J25" s="41">
        <f>SUM(J24,J23)</f>
        <v>3000</v>
      </c>
      <c r="K25" s="43"/>
      <c r="L25" s="65" t="str">
        <f>IF(H25-J25=0,"",H25-J25)</f>
        <v/>
      </c>
      <c r="M25" s="66" t="str">
        <f>IF(H25-J25=0,"","(")&amp;IF(H25-J25=0,"",ROUND(IF(ISBLANK(L25),"",ABS(1-IF(ISERROR(J25/H25),0,J25/H25)))*100,0)&amp;"%) "&amp;IF(L25=0,"",IF(L25&lt;0,"over budget","under budget")))</f>
        <v/>
      </c>
      <c r="O25" s="10"/>
    </row>
    <row r="26" spans="1:15">
      <c r="A26" s="15">
        <v>20</v>
      </c>
      <c r="B26" s="31"/>
      <c r="F26" s="40"/>
      <c r="G26" s="40"/>
      <c r="H26" s="46"/>
      <c r="I26" s="48"/>
      <c r="J26" s="48"/>
      <c r="K26" s="67"/>
      <c r="L26" s="68"/>
      <c r="M26" s="69"/>
      <c r="O26" s="10"/>
    </row>
    <row r="27" spans="1:15">
      <c r="A27" s="15">
        <v>21</v>
      </c>
      <c r="B27" s="31"/>
      <c r="C27" s="51" t="s">
        <v>21</v>
      </c>
      <c r="D27" s="51"/>
      <c r="E27" s="51"/>
      <c r="H27" s="34"/>
      <c r="I27" s="35"/>
      <c r="J27" s="54"/>
      <c r="K27" s="55"/>
      <c r="L27" s="38"/>
      <c r="M27" s="39"/>
      <c r="O27" s="10"/>
    </row>
    <row r="28" spans="1:15" ht="17.25">
      <c r="A28" s="15">
        <v>22</v>
      </c>
      <c r="B28" s="61"/>
      <c r="D28" s="70" t="s">
        <v>22</v>
      </c>
      <c r="E28" s="71"/>
      <c r="F28" s="72"/>
      <c r="G28" s="62">
        <v>600</v>
      </c>
      <c r="H28" s="62">
        <v>500</v>
      </c>
      <c r="I28" s="54"/>
      <c r="J28" s="73">
        <v>502.85</v>
      </c>
      <c r="K28" s="37"/>
      <c r="L28" s="74">
        <f t="shared" ref="L28:L33" si="2">IF(H28-J28=0,"",H28-J28)</f>
        <v>-2.8500000000000227</v>
      </c>
      <c r="M28" s="39" t="str">
        <f t="shared" ref="M28:M33" si="3">IF(H28-J28=0,"","(")&amp;IF(H28-J28=0,"",ROUND(IF(ISBLANK(L28),"",ABS(1-IF(ISERROR(J28/H28),0,J28/H28)))*100,0)&amp;"%) "&amp;IF(L28=0,"",IF(L28&lt;0,"over budget","under budget")))</f>
        <v>(1%) over budget</v>
      </c>
      <c r="N28" s="75">
        <v>1</v>
      </c>
      <c r="O28" s="10"/>
    </row>
    <row r="29" spans="1:15" ht="17.25">
      <c r="A29" s="15">
        <v>23</v>
      </c>
      <c r="B29" s="61"/>
      <c r="D29" s="70" t="s">
        <v>23</v>
      </c>
      <c r="E29" s="71"/>
      <c r="F29" s="72"/>
      <c r="G29" s="62">
        <v>50</v>
      </c>
      <c r="H29" s="62">
        <v>100</v>
      </c>
      <c r="I29" s="54"/>
      <c r="J29" s="36">
        <v>114.33</v>
      </c>
      <c r="K29" s="37"/>
      <c r="L29" s="74">
        <f t="shared" si="2"/>
        <v>-14.329999999999998</v>
      </c>
      <c r="M29" s="39" t="str">
        <f t="shared" si="3"/>
        <v>(14%) over budget</v>
      </c>
      <c r="N29" s="75"/>
      <c r="O29" s="10"/>
    </row>
    <row r="30" spans="1:15">
      <c r="A30" s="15">
        <v>24</v>
      </c>
      <c r="B30" s="61"/>
      <c r="D30" s="76" t="s">
        <v>24</v>
      </c>
      <c r="E30" s="77"/>
      <c r="F30" s="78"/>
      <c r="G30" s="62">
        <v>50</v>
      </c>
      <c r="H30" s="62">
        <v>100</v>
      </c>
      <c r="I30" s="54"/>
      <c r="J30" s="36">
        <v>34.79</v>
      </c>
      <c r="K30" s="37"/>
      <c r="L30" s="74">
        <f t="shared" si="2"/>
        <v>65.210000000000008</v>
      </c>
      <c r="M30" s="39" t="str">
        <f t="shared" si="3"/>
        <v>(65%) under budget</v>
      </c>
      <c r="O30" s="10"/>
    </row>
    <row r="31" spans="1:15">
      <c r="A31" s="15">
        <v>25</v>
      </c>
      <c r="B31" s="61"/>
      <c r="D31" s="64" t="s">
        <v>25</v>
      </c>
      <c r="E31" s="70"/>
      <c r="F31" s="70"/>
      <c r="G31" s="62">
        <v>50</v>
      </c>
      <c r="H31" s="62">
        <v>100</v>
      </c>
      <c r="I31" s="54"/>
      <c r="J31" s="5">
        <v>48.59</v>
      </c>
      <c r="K31" s="37"/>
      <c r="L31" s="74">
        <f t="shared" si="2"/>
        <v>51.41</v>
      </c>
      <c r="M31" s="39" t="str">
        <f t="shared" si="3"/>
        <v>(51%) under budget</v>
      </c>
      <c r="O31" s="10"/>
    </row>
    <row r="32" spans="1:15">
      <c r="A32" s="15">
        <v>26</v>
      </c>
      <c r="B32" s="61"/>
      <c r="C32" s="79"/>
      <c r="D32" s="1" t="s">
        <v>26</v>
      </c>
      <c r="E32" s="77"/>
      <c r="F32" s="80"/>
      <c r="G32" s="62">
        <v>100</v>
      </c>
      <c r="H32" s="62">
        <v>100</v>
      </c>
      <c r="I32" s="54"/>
      <c r="J32" s="36">
        <v>40</v>
      </c>
      <c r="K32" s="37"/>
      <c r="L32" s="74">
        <f t="shared" si="2"/>
        <v>60</v>
      </c>
      <c r="M32" s="39" t="str">
        <f t="shared" si="3"/>
        <v>(60%) under budget</v>
      </c>
      <c r="O32" s="10"/>
    </row>
    <row r="33" spans="1:15">
      <c r="A33" s="15">
        <v>27</v>
      </c>
      <c r="B33" s="81"/>
      <c r="C33" s="79"/>
      <c r="D33" s="64" t="s">
        <v>27</v>
      </c>
      <c r="E33" s="76"/>
      <c r="F33" s="79"/>
      <c r="G33" s="62">
        <v>50</v>
      </c>
      <c r="H33" s="62">
        <v>100</v>
      </c>
      <c r="I33" s="54"/>
      <c r="J33" s="36">
        <v>40</v>
      </c>
      <c r="K33" s="37"/>
      <c r="L33" s="74">
        <f t="shared" si="2"/>
        <v>60</v>
      </c>
      <c r="M33" s="39" t="str">
        <f t="shared" si="3"/>
        <v>(60%) under budget</v>
      </c>
      <c r="O33" s="10"/>
    </row>
    <row r="34" spans="1:15" ht="17.25">
      <c r="A34" s="15">
        <v>28</v>
      </c>
      <c r="B34" s="81"/>
      <c r="D34" s="58" t="s">
        <v>28</v>
      </c>
      <c r="G34" s="62">
        <v>50</v>
      </c>
      <c r="H34" s="62">
        <v>100</v>
      </c>
      <c r="I34" s="54"/>
      <c r="J34" s="73">
        <v>60</v>
      </c>
      <c r="K34" s="37"/>
      <c r="L34" s="74">
        <f>IF(H34-J34=0,"",H34-J34)</f>
        <v>40</v>
      </c>
      <c r="M34" s="39" t="str">
        <f>IF(H34-J34=0,"","(")&amp;IF(H34-J34=0,"",ROUND(IF(ISBLANK(L34),"",ABS(1-IF(ISERROR(J34/H34),0,J34/H34)))*100,0)&amp;"%) "&amp;IF(L34=0,"",IF(L34&lt;0,"over budget","under budget")))</f>
        <v>(40%) under budget</v>
      </c>
      <c r="N34" s="82"/>
      <c r="O34" s="10"/>
    </row>
    <row r="35" spans="1:15" ht="17.25">
      <c r="A35" s="15">
        <v>29</v>
      </c>
      <c r="B35" s="81"/>
      <c r="D35" s="1" t="s">
        <v>29</v>
      </c>
      <c r="G35" s="62">
        <v>0</v>
      </c>
      <c r="H35" s="62">
        <v>100</v>
      </c>
      <c r="I35" s="54"/>
      <c r="J35" s="73"/>
      <c r="K35" s="37"/>
      <c r="L35" s="74">
        <f>IF(H35-J35=0,"",H35-J35)</f>
        <v>100</v>
      </c>
      <c r="M35" s="39" t="str">
        <f>IF(H35-J35=0,"","(")&amp;IF(H35-J35=0,"",ROUND(IF(ISBLANK(L35),"",ABS(1-IF(ISERROR(J35/H35),0,J35/H35)))*100,0)&amp;"%) "&amp;IF(L35=0,"",IF(L35&lt;0,"over budget","under budget")))</f>
        <v>(100%) under budget</v>
      </c>
      <c r="N35" s="82"/>
      <c r="O35" s="10"/>
    </row>
    <row r="36" spans="1:15" ht="17.25">
      <c r="A36" s="15">
        <v>30</v>
      </c>
      <c r="B36" s="81"/>
      <c r="F36" s="40" t="s">
        <v>10</v>
      </c>
      <c r="G36" s="41">
        <f>SUM(G28:G35)</f>
        <v>950</v>
      </c>
      <c r="H36" s="41">
        <f>SUM(H28:H35)</f>
        <v>1200</v>
      </c>
      <c r="I36" s="42"/>
      <c r="J36" s="42">
        <f>SUM(J28:J35)</f>
        <v>840.56000000000006</v>
      </c>
      <c r="K36" s="43"/>
      <c r="L36" s="65">
        <f>IF(H36-J36=0,"",H36-J36)</f>
        <v>359.43999999999994</v>
      </c>
      <c r="M36" s="66" t="str">
        <f>IF(H36-J36=0,"","(")&amp;IF(H36-J36=0,"",ROUND(IF(ISBLANK(L36),"",ABS(1-IF(ISERROR(J36/H36),0,J36/H36)))*100,0)&amp;"%) "&amp;IF(L36=0,"",IF(L36&lt;0,"over budget","under budget")))</f>
        <v>(30%) under budget</v>
      </c>
      <c r="N36" s="82"/>
      <c r="O36" s="10"/>
    </row>
    <row r="37" spans="1:15">
      <c r="A37" s="15">
        <v>31</v>
      </c>
      <c r="B37" s="61"/>
      <c r="H37" s="62"/>
      <c r="I37" s="54"/>
      <c r="J37" s="54"/>
      <c r="K37" s="83"/>
      <c r="L37" s="56"/>
      <c r="O37" s="10"/>
    </row>
    <row r="38" spans="1:15">
      <c r="A38" s="15">
        <v>32</v>
      </c>
      <c r="B38" s="61"/>
      <c r="C38" s="3" t="s">
        <v>30</v>
      </c>
      <c r="H38" s="62"/>
      <c r="I38" s="54"/>
      <c r="J38" s="54"/>
      <c r="K38" s="83"/>
      <c r="L38" s="56"/>
      <c r="O38" s="10"/>
    </row>
    <row r="39" spans="1:15" ht="17.25">
      <c r="A39" s="15">
        <v>33</v>
      </c>
      <c r="B39" s="61"/>
      <c r="D39" s="1" t="s">
        <v>31</v>
      </c>
      <c r="E39" s="33"/>
      <c r="F39" s="78"/>
      <c r="G39" s="62">
        <v>50</v>
      </c>
      <c r="H39" s="62">
        <v>100</v>
      </c>
      <c r="I39" s="54"/>
      <c r="J39" s="36">
        <v>0</v>
      </c>
      <c r="K39" s="37"/>
      <c r="L39" s="38">
        <f>IF(H39-J39=0,"",H39-J39)</f>
        <v>100</v>
      </c>
      <c r="M39" s="39" t="str">
        <f>IF(H39-J39=0,"","(")&amp;IF(H39-J39=0,"",ROUND(IF(ISBLANK(L39),"",ABS(1-IF(ISERROR(J39/H39),0,J39/H39)))*100,0)&amp;"%) "&amp;IF(L39=0,"",IF(L39&lt;0,"over budget","under budget")))</f>
        <v>(100%) under budget</v>
      </c>
      <c r="N39" s="75"/>
      <c r="O39" s="10"/>
    </row>
    <row r="40" spans="1:15">
      <c r="A40" s="15">
        <v>34</v>
      </c>
      <c r="B40" s="61"/>
      <c r="D40" s="1" t="s">
        <v>32</v>
      </c>
      <c r="G40" s="62">
        <v>50</v>
      </c>
      <c r="H40" s="62">
        <v>100</v>
      </c>
      <c r="I40" s="54"/>
      <c r="J40" s="36">
        <v>26.82</v>
      </c>
      <c r="K40" s="37"/>
      <c r="L40" s="38">
        <f>IF(H40-J40=0,"",H40-J40)</f>
        <v>73.180000000000007</v>
      </c>
      <c r="M40" s="39" t="str">
        <f>IF(H40-J40=0,"","(")&amp;IF(H40-J40=0,"",ROUND(IF(ISBLANK(L40),"",ABS(1-IF(ISERROR(J40/H40),0,J40/H40)))*100,0)&amp;"%) "&amp;IF(L40=0,"",IF(L40&lt;0,"over budget","under budget")))</f>
        <v>(73%) under budget</v>
      </c>
      <c r="O40" s="10"/>
    </row>
    <row r="41" spans="1:15">
      <c r="A41" s="15">
        <v>35</v>
      </c>
      <c r="B41" s="61"/>
      <c r="D41" s="1" t="s">
        <v>33</v>
      </c>
      <c r="E41" s="84"/>
      <c r="F41" s="85"/>
      <c r="G41" s="62">
        <v>50</v>
      </c>
      <c r="H41" s="62">
        <v>100</v>
      </c>
      <c r="I41" s="54"/>
      <c r="J41" s="36">
        <v>0</v>
      </c>
      <c r="K41" s="55"/>
      <c r="L41" s="38">
        <f>IF(H41-J41=0,"",H41-J41)</f>
        <v>100</v>
      </c>
      <c r="M41" s="39" t="str">
        <f>IF(H41-J41=0,"","(")&amp;IF(H41-J41=0,"",ROUND(IF(ISBLANK(L41),"",ABS(1-IF(ISERROR(J41/H41),0,J41/H41)))*100,0)&amp;"%) "&amp;IF(L41=0,"",IF(L41&lt;0,"over budget","under budget")))</f>
        <v>(100%) under budget</v>
      </c>
      <c r="O41" s="10"/>
    </row>
    <row r="42" spans="1:15">
      <c r="A42" s="15">
        <v>36</v>
      </c>
      <c r="B42" s="61"/>
      <c r="D42" s="64" t="s">
        <v>34</v>
      </c>
      <c r="G42" s="62">
        <v>100</v>
      </c>
      <c r="H42" s="62">
        <v>100</v>
      </c>
      <c r="I42" s="54"/>
      <c r="J42" s="36">
        <v>73.599999999999994</v>
      </c>
      <c r="K42" s="37"/>
      <c r="L42" s="38">
        <f>IF(H42-J42=0,"",H42-J42)</f>
        <v>26.400000000000006</v>
      </c>
      <c r="M42" s="39" t="str">
        <f>IF(H42-J42=0,"","(")&amp;IF(H42-J42=0,"",ROUND(IF(ISBLANK(L42),"",ABS(1-IF(ISERROR(J42/H42),0,J42/H42)))*100,0)&amp;"%) "&amp;IF(L42=0,"",IF(L42&lt;0,"over budget","under budget")))</f>
        <v>(26%) under budget</v>
      </c>
      <c r="O42" s="10"/>
    </row>
    <row r="43" spans="1:15" ht="15.95" customHeight="1">
      <c r="A43" s="15">
        <v>37</v>
      </c>
      <c r="B43" s="86"/>
      <c r="C43" s="87"/>
      <c r="D43" s="87"/>
      <c r="E43" s="87"/>
      <c r="F43" s="40" t="s">
        <v>10</v>
      </c>
      <c r="G43" s="42">
        <f>SUM(G39:G42)</f>
        <v>250</v>
      </c>
      <c r="H43" s="42">
        <f>SUM(H39:H42)</f>
        <v>400</v>
      </c>
      <c r="I43" s="88"/>
      <c r="J43" s="42">
        <f>SUM(J39:J42)</f>
        <v>100.41999999999999</v>
      </c>
      <c r="K43" s="43"/>
      <c r="L43" s="65">
        <f>IF(H43-J43=0,"",H43-J43)</f>
        <v>299.58000000000004</v>
      </c>
      <c r="M43" s="66" t="str">
        <f>IF(H43-J43=0,"","(")&amp;IF(H43-J43=0,"",ROUND(IF(ISBLANK(L43),"",ABS(1-IF(ISERROR(J43/H43),0,J43/H43)))*100,0)&amp;"%) "&amp;IF(L43=0,"",IF(L43&lt;0,"over budget","under budget")))</f>
        <v>(75%) under budget</v>
      </c>
      <c r="N43" s="87"/>
      <c r="O43" s="89"/>
    </row>
    <row r="44" spans="1:15" ht="15.95" customHeight="1">
      <c r="A44" s="15">
        <v>38</v>
      </c>
      <c r="B44" s="61"/>
      <c r="H44" s="62"/>
      <c r="I44" s="54"/>
      <c r="J44" s="54"/>
      <c r="K44" s="83"/>
      <c r="L44" s="56"/>
      <c r="O44" s="10"/>
    </row>
    <row r="45" spans="1:15">
      <c r="A45" s="15">
        <v>39</v>
      </c>
      <c r="B45" s="61"/>
      <c r="C45" s="51" t="s">
        <v>35</v>
      </c>
      <c r="D45" s="51"/>
      <c r="E45" s="51"/>
      <c r="H45" s="34"/>
      <c r="I45" s="35"/>
      <c r="J45" s="54"/>
      <c r="K45" s="55"/>
      <c r="L45" s="38"/>
      <c r="M45" s="39"/>
      <c r="O45" s="10"/>
    </row>
    <row r="46" spans="1:15">
      <c r="A46" s="15">
        <v>40</v>
      </c>
      <c r="B46" s="61"/>
      <c r="D46" s="58" t="s">
        <v>57</v>
      </c>
      <c r="G46" s="62">
        <v>100</v>
      </c>
      <c r="H46" s="62">
        <v>100</v>
      </c>
      <c r="I46" s="54"/>
      <c r="J46" s="36">
        <v>100</v>
      </c>
      <c r="K46" s="37"/>
      <c r="L46" s="38" t="str">
        <f>IF(H46-J46=0,"",H46-J46)</f>
        <v/>
      </c>
      <c r="M46" s="39" t="str">
        <f>IF(H46-J46=0,"","(")&amp;IF(H46-J46=0,"",ROUND(IF(ISBLANK(L46),"",ABS(1-IF(ISERROR(J46/H46),0,J46/H46)))*100,0)&amp;"%) "&amp;IF(L46=0,"",IF(L46&lt;0,"over budget","under budget")))</f>
        <v/>
      </c>
      <c r="O46" s="59"/>
    </row>
    <row r="47" spans="1:15">
      <c r="A47" s="15"/>
      <c r="B47" s="61"/>
      <c r="D47" s="58" t="s">
        <v>59</v>
      </c>
      <c r="G47" s="62">
        <v>400</v>
      </c>
      <c r="H47" s="62">
        <v>400</v>
      </c>
      <c r="I47" s="54"/>
      <c r="J47" s="36">
        <v>0</v>
      </c>
      <c r="K47" s="37"/>
      <c r="L47" s="38">
        <f>IF(H47-J47=0,"",H47-J47)</f>
        <v>400</v>
      </c>
      <c r="M47" s="39" t="str">
        <f>IF(H47-J47=0,"","(")&amp;IF(H47-J47=0,"",ROUND(IF(ISBLANK(L47),"",ABS(1-IF(ISERROR(J47/H47),0,J47/H47)))*100,0)&amp;"%) "&amp;IF(L47=0,"",IF(L47&lt;0,"over budget","under budget")))</f>
        <v>(100%) under budget</v>
      </c>
      <c r="O47" s="59"/>
    </row>
    <row r="48" spans="1:15">
      <c r="A48" s="15">
        <v>45</v>
      </c>
      <c r="B48" s="61"/>
      <c r="F48" s="40" t="s">
        <v>10</v>
      </c>
      <c r="G48" s="41">
        <f>SUM(G46:G47)</f>
        <v>500</v>
      </c>
      <c r="H48" s="41">
        <f t="shared" ref="H48:M48" si="4">SUM(H46:H47)</f>
        <v>500</v>
      </c>
      <c r="I48" s="41">
        <f t="shared" si="4"/>
        <v>0</v>
      </c>
      <c r="J48" s="41">
        <f t="shared" si="4"/>
        <v>100</v>
      </c>
      <c r="K48" s="41" t="s">
        <v>58</v>
      </c>
      <c r="L48" s="65">
        <f>IF(H48-J48=0,"",H48-J48)</f>
        <v>400</v>
      </c>
      <c r="M48" s="66" t="str">
        <f>IF(H48-J48=0,"","(")&amp;IF(H48-J48=0,"",ROUND(IF(ISBLANK(L48),"",ABS(1-IF(ISERROR(J48/H48),0,J48/H48)))*100,0)&amp;"%) "&amp;IF(L48=0,"",IF(L48&lt;0,"over budget","under budget")))</f>
        <v>(80%) under budget</v>
      </c>
      <c r="O48" s="10"/>
    </row>
    <row r="49" spans="1:15">
      <c r="A49" s="15">
        <v>46</v>
      </c>
      <c r="B49" s="61"/>
      <c r="F49" s="40"/>
      <c r="G49" s="40"/>
      <c r="H49" s="34"/>
      <c r="I49" s="35"/>
      <c r="J49" s="48"/>
      <c r="K49" s="67"/>
      <c r="L49" s="38"/>
      <c r="M49" s="39"/>
      <c r="O49" s="10"/>
    </row>
    <row r="50" spans="1:15">
      <c r="A50" s="15">
        <v>47</v>
      </c>
      <c r="B50" s="61"/>
      <c r="C50" s="90" t="s">
        <v>36</v>
      </c>
      <c r="D50" s="90"/>
      <c r="E50" s="90"/>
      <c r="H50" s="34"/>
      <c r="I50" s="35"/>
      <c r="J50" s="54"/>
      <c r="K50" s="55"/>
      <c r="L50" s="38"/>
      <c r="M50" s="39"/>
      <c r="O50" s="10"/>
    </row>
    <row r="51" spans="1:15">
      <c r="A51" s="15">
        <v>48</v>
      </c>
      <c r="B51" s="61"/>
      <c r="D51" s="58" t="s">
        <v>37</v>
      </c>
      <c r="G51" s="34">
        <v>900</v>
      </c>
      <c r="H51" s="34">
        <v>1000</v>
      </c>
      <c r="I51" s="35"/>
      <c r="J51" s="36">
        <f>623.53+185.63+195.95-250</f>
        <v>755.1099999999999</v>
      </c>
      <c r="K51" s="37"/>
      <c r="L51" s="38">
        <f>IF(H51-J51=0,"",H51-J51)</f>
        <v>244.8900000000001</v>
      </c>
      <c r="M51" s="39" t="str">
        <f>IF(H51-J51=0,"","(")&amp;IF(H51-J51=0,"",ROUND(IF(ISBLANK(L51),"",ABS(1-IF(ISERROR(J51/H51),0,J51/H51)))*100,0)&amp;"%) "&amp;IF(L51=0,"",IF(L51&lt;0,"over budget","under budget")))</f>
        <v>(24%) under budget</v>
      </c>
      <c r="O51" s="10"/>
    </row>
    <row r="52" spans="1:15">
      <c r="A52" s="15">
        <v>49</v>
      </c>
      <c r="B52" s="61"/>
      <c r="F52" s="40" t="s">
        <v>10</v>
      </c>
      <c r="G52" s="41">
        <f>SUM(G51)</f>
        <v>900</v>
      </c>
      <c r="H52" s="41">
        <f>SUM(H51)</f>
        <v>1000</v>
      </c>
      <c r="I52" s="42"/>
      <c r="J52" s="42">
        <f>SUM(J51)</f>
        <v>755.1099999999999</v>
      </c>
      <c r="K52" s="43"/>
      <c r="L52" s="44">
        <f t="shared" ref="L52" si="5">IF(H52-J52=0,"",H52-J52)</f>
        <v>244.8900000000001</v>
      </c>
      <c r="M52" s="45" t="str">
        <f>IF(H52-J52=0,"","(")&amp;IF(H52-J52=0,"",ROUND(IF(ISBLANK(L52),"",ABS(1-IF(ISERROR(J52/H52),0,J52/H52)))*100,0)&amp;"%) "&amp;IF(L52=0,"",IF(L52&lt;0,"over budget","under budget")))</f>
        <v>(24%) under budget</v>
      </c>
      <c r="O52" s="59"/>
    </row>
    <row r="53" spans="1:15">
      <c r="A53" s="15">
        <v>50</v>
      </c>
      <c r="B53" s="61"/>
      <c r="F53" s="40"/>
      <c r="G53" s="40"/>
      <c r="H53" s="34"/>
      <c r="I53" s="35"/>
      <c r="J53" s="48"/>
      <c r="K53" s="67"/>
      <c r="L53" s="38"/>
      <c r="M53" s="39"/>
      <c r="O53" s="59"/>
    </row>
    <row r="54" spans="1:15">
      <c r="A54" s="15">
        <v>51</v>
      </c>
      <c r="B54" s="61"/>
      <c r="C54" s="51" t="s">
        <v>38</v>
      </c>
      <c r="D54" s="51"/>
      <c r="E54" s="51"/>
      <c r="H54" s="34"/>
      <c r="I54" s="35"/>
      <c r="J54" s="54"/>
      <c r="K54" s="55"/>
      <c r="L54" s="38"/>
      <c r="M54" s="39"/>
      <c r="O54" s="10"/>
    </row>
    <row r="55" spans="1:15">
      <c r="A55" s="15">
        <v>52</v>
      </c>
      <c r="B55" s="61"/>
      <c r="D55" s="58" t="s">
        <v>39</v>
      </c>
      <c r="G55" s="73">
        <v>100</v>
      </c>
      <c r="H55" s="73">
        <v>100</v>
      </c>
      <c r="I55" s="36"/>
      <c r="J55" s="36">
        <v>100</v>
      </c>
      <c r="K55" s="37"/>
      <c r="L55" s="38" t="s">
        <v>52</v>
      </c>
      <c r="M55" s="122" t="str">
        <f>IF(H55-J55=0,"","(")&amp;IF(H55-J55=0,"",ROUND(IF(ISBLANK(L55),"",ABS(1-IF(ISERROR(J55/H55),0,J55/H55)))*100,0)&amp;"%) "&amp;IF(L55=0,"",IF(L55&lt;0,"over budget","under budget")))</f>
        <v/>
      </c>
      <c r="O55" s="10"/>
    </row>
    <row r="56" spans="1:15" ht="17.100000000000001" customHeight="1">
      <c r="A56" s="15">
        <v>53</v>
      </c>
      <c r="B56" s="61"/>
      <c r="F56" s="40" t="s">
        <v>10</v>
      </c>
      <c r="G56" s="41">
        <f>SUM(G55)</f>
        <v>100</v>
      </c>
      <c r="H56" s="41">
        <f>SUM(H55)</f>
        <v>100</v>
      </c>
      <c r="I56" s="42"/>
      <c r="J56" s="42">
        <f>SUM(J55)</f>
        <v>100</v>
      </c>
      <c r="K56" s="43"/>
      <c r="L56" s="65" t="str">
        <f>IF(H56-J56=0,"",H56-J56)</f>
        <v/>
      </c>
      <c r="M56" s="45" t="str">
        <f>IF(H56-J56=0,"","(")&amp;IF(H56-J56=0,"",ROUND(IF(ISBLANK(L56),"",ABS(1-IF(ISERROR(J56/H56),0,J56/H56)))*100,0)&amp;"%) "&amp;IF(L56=0,"",IF(L56&lt;0,"over budget","under budget")))</f>
        <v/>
      </c>
      <c r="O56" s="10"/>
    </row>
    <row r="57" spans="1:15" ht="17.100000000000001" customHeight="1">
      <c r="A57" s="15"/>
      <c r="B57" s="61"/>
      <c r="F57" s="40"/>
      <c r="G57" s="46"/>
      <c r="H57" s="46"/>
      <c r="I57" s="48"/>
      <c r="J57" s="48"/>
      <c r="K57" s="67"/>
      <c r="L57" s="68"/>
      <c r="M57" s="39"/>
      <c r="O57" s="10"/>
    </row>
    <row r="58" spans="1:15" ht="17.100000000000001" customHeight="1">
      <c r="A58" s="15"/>
      <c r="B58" s="61"/>
      <c r="C58" s="51" t="s">
        <v>54</v>
      </c>
      <c r="D58" s="51"/>
      <c r="E58" s="51"/>
      <c r="H58" s="34"/>
      <c r="I58" s="35"/>
      <c r="J58" s="54"/>
      <c r="K58" s="67"/>
      <c r="L58" s="68"/>
      <c r="M58" s="39"/>
      <c r="O58" s="10"/>
    </row>
    <row r="59" spans="1:15" ht="17.100000000000001" customHeight="1">
      <c r="A59" s="15"/>
      <c r="B59" s="61"/>
      <c r="D59" s="58" t="s">
        <v>55</v>
      </c>
      <c r="G59" s="73">
        <v>100</v>
      </c>
      <c r="H59" s="73">
        <v>0</v>
      </c>
      <c r="I59" s="36"/>
      <c r="J59" s="36">
        <v>0</v>
      </c>
      <c r="K59" s="67"/>
      <c r="L59" s="44" t="str">
        <f t="shared" ref="L59:L61" si="6">IF(H59-J59=0,"",H59-J59)</f>
        <v/>
      </c>
      <c r="M59" s="45" t="str">
        <f t="shared" ref="M59:M61" si="7">IF(H59-J59=0,"","(")&amp;IF(H59-J59=0,"",ROUND(IF(ISBLANK(L59),"",ABS(1-IF(ISERROR(J59/H59),0,J59/H59)))*100,0)&amp;"%) "&amp;IF(L59=0,"",IF(L59&lt;0,"over budget","under budget")))</f>
        <v/>
      </c>
      <c r="O59" s="10"/>
    </row>
    <row r="60" spans="1:15" ht="17.100000000000001" customHeight="1">
      <c r="A60" s="15"/>
      <c r="B60" s="61"/>
      <c r="D60" s="58" t="s">
        <v>56</v>
      </c>
      <c r="G60" s="73">
        <v>100</v>
      </c>
      <c r="H60" s="73">
        <v>100</v>
      </c>
      <c r="I60" s="36"/>
      <c r="J60" s="36">
        <v>65.180000000000007</v>
      </c>
      <c r="K60" s="67"/>
      <c r="L60" s="44">
        <f t="shared" si="6"/>
        <v>34.819999999999993</v>
      </c>
      <c r="M60" s="45" t="str">
        <f t="shared" si="7"/>
        <v>(35%) under budget</v>
      </c>
      <c r="O60" s="10"/>
    </row>
    <row r="61" spans="1:15" ht="17.100000000000001" customHeight="1">
      <c r="A61" s="15">
        <v>54</v>
      </c>
      <c r="B61" s="61"/>
      <c r="F61" s="40" t="s">
        <v>10</v>
      </c>
      <c r="G61" s="41">
        <f>SUM(G59:G60)</f>
        <v>200</v>
      </c>
      <c r="H61" s="41">
        <f>SUM(H59:H60)</f>
        <v>100</v>
      </c>
      <c r="I61" s="42"/>
      <c r="J61" s="42">
        <f>SUM(J59)</f>
        <v>0</v>
      </c>
      <c r="K61" s="67"/>
      <c r="L61" s="44">
        <f t="shared" si="6"/>
        <v>100</v>
      </c>
      <c r="M61" s="45" t="str">
        <f t="shared" si="7"/>
        <v>(100%) under budget</v>
      </c>
      <c r="O61" s="10"/>
    </row>
    <row r="62" spans="1:15" ht="17.100000000000001" customHeight="1">
      <c r="A62" s="15"/>
      <c r="B62" s="61"/>
      <c r="F62" s="40"/>
      <c r="G62" s="46"/>
      <c r="H62" s="46"/>
      <c r="I62" s="48"/>
      <c r="J62" s="48"/>
      <c r="K62" s="67"/>
      <c r="L62" s="68"/>
      <c r="M62" s="39"/>
      <c r="O62" s="10"/>
    </row>
    <row r="63" spans="1:15" ht="17.100000000000001" customHeight="1">
      <c r="A63" s="15">
        <v>55</v>
      </c>
      <c r="B63" s="61"/>
      <c r="C63" s="51" t="s">
        <v>40</v>
      </c>
      <c r="D63" s="51"/>
      <c r="E63" s="51"/>
      <c r="H63" s="46"/>
      <c r="I63" s="48"/>
      <c r="J63" s="48"/>
      <c r="K63" s="67"/>
      <c r="L63" s="68"/>
      <c r="M63" s="39"/>
      <c r="O63" s="10"/>
    </row>
    <row r="64" spans="1:15" ht="17.100000000000001" customHeight="1">
      <c r="A64" s="15">
        <v>56</v>
      </c>
      <c r="B64" s="61"/>
      <c r="D64" s="58" t="s">
        <v>41</v>
      </c>
      <c r="G64" s="73">
        <v>0</v>
      </c>
      <c r="H64" s="62">
        <v>200</v>
      </c>
      <c r="I64" s="54"/>
      <c r="J64" s="54">
        <v>200</v>
      </c>
      <c r="K64" s="55"/>
      <c r="L64" s="38" t="str">
        <f>IF(H64-J64=0,"",H64-J64)</f>
        <v/>
      </c>
      <c r="M64" s="39" t="str">
        <f>IF(H64-J64=0,"","(")&amp;IF(H64-J64=0,"",ROUND(IF(ISBLANK(L64),"",ABS(1-IF(ISERROR(J64/H64),0,J64/H64)))*100,0)&amp;"%) "&amp;IF(L64=0,"",IF(L64&lt;0,"over budget","under budget")))</f>
        <v/>
      </c>
      <c r="O64" s="10"/>
    </row>
    <row r="65" spans="1:15" ht="17.100000000000001" customHeight="1">
      <c r="A65" s="15">
        <v>57</v>
      </c>
      <c r="B65" s="61"/>
      <c r="F65" s="40" t="s">
        <v>10</v>
      </c>
      <c r="G65" s="73">
        <v>0</v>
      </c>
      <c r="H65" s="41">
        <f>H64</f>
        <v>200</v>
      </c>
      <c r="I65" s="42"/>
      <c r="J65" s="42">
        <f>J64</f>
        <v>200</v>
      </c>
      <c r="K65" s="43"/>
      <c r="L65" s="65" t="str">
        <f>IF(H65-J65=0,"",H65-J65)</f>
        <v/>
      </c>
      <c r="M65" s="45" t="str">
        <f>IF(H65-J65=0,"","(")&amp;IF(H65-J65=0,"",ROUND(IF(ISBLANK(L65),"",ABS(1-IF(ISERROR(J65/H65),0,J65/H65)))*100,0)&amp;"%) "&amp;IF(L65=0,"",IF(L65&lt;0,"over budget","under budget")))</f>
        <v/>
      </c>
      <c r="O65" s="10"/>
    </row>
    <row r="66" spans="1:15">
      <c r="A66" s="15">
        <v>58</v>
      </c>
      <c r="B66" s="61"/>
      <c r="O66" s="10"/>
    </row>
    <row r="67" spans="1:15">
      <c r="A67" s="15">
        <v>59</v>
      </c>
      <c r="B67" s="10"/>
      <c r="C67" s="10"/>
      <c r="D67" s="10"/>
      <c r="E67" s="10"/>
      <c r="F67" s="10"/>
      <c r="G67" s="10"/>
      <c r="H67" s="11" t="str">
        <f>H6</f>
        <v>A</v>
      </c>
      <c r="I67" s="12"/>
      <c r="J67" s="12" t="str">
        <f>J6</f>
        <v>B</v>
      </c>
      <c r="K67" s="13"/>
      <c r="L67" s="128" t="str">
        <f>L6</f>
        <v>C</v>
      </c>
      <c r="M67" s="128"/>
      <c r="N67" s="91"/>
      <c r="O67" s="14"/>
    </row>
    <row r="68" spans="1:15" ht="15" customHeight="1">
      <c r="A68" s="15">
        <v>60</v>
      </c>
      <c r="B68" s="61"/>
      <c r="H68" s="18" t="str">
        <f>H7</f>
        <v>BUDGET</v>
      </c>
      <c r="I68" s="19"/>
      <c r="J68" s="19" t="str">
        <f>J7</f>
        <v>ACTUAL</v>
      </c>
      <c r="K68" s="19"/>
      <c r="L68" s="123" t="s">
        <v>8</v>
      </c>
      <c r="M68" s="123"/>
      <c r="N68" s="92"/>
      <c r="O68" s="10"/>
    </row>
    <row r="69" spans="1:15" ht="15.95" customHeight="1">
      <c r="A69" s="15">
        <v>61</v>
      </c>
      <c r="B69" s="61"/>
      <c r="H69" s="18" t="str">
        <f>H8</f>
        <v>2016-17</v>
      </c>
      <c r="I69" s="19"/>
      <c r="J69" s="19" t="str">
        <f>J8</f>
        <v>2016-17</v>
      </c>
      <c r="K69" s="19"/>
      <c r="L69" s="129" t="str">
        <f>L8</f>
        <v>2016-17 (A-B)</v>
      </c>
      <c r="M69" s="129"/>
      <c r="N69" s="92"/>
      <c r="O69" s="10"/>
    </row>
    <row r="70" spans="1:15">
      <c r="A70" s="15">
        <v>62</v>
      </c>
      <c r="B70" s="61"/>
      <c r="C70" s="3" t="s">
        <v>42</v>
      </c>
      <c r="D70" s="3"/>
      <c r="E70" s="3"/>
      <c r="K70" s="93"/>
      <c r="L70" s="94"/>
      <c r="M70" s="39"/>
      <c r="N70" s="92"/>
      <c r="O70" s="10"/>
    </row>
    <row r="71" spans="1:15" ht="16.5" thickBot="1">
      <c r="A71" s="15">
        <v>63</v>
      </c>
      <c r="B71" s="61"/>
      <c r="F71" s="51" t="s">
        <v>43</v>
      </c>
      <c r="G71" s="95">
        <f>SUM(G20,G25,G36,G43,G48,G52,G56,G61,G65)</f>
        <v>6500</v>
      </c>
      <c r="H71" s="95">
        <f>SUM(H20,H25,H36,H43,H48,H52,H56,H61,H65)</f>
        <v>7100</v>
      </c>
      <c r="I71" s="95">
        <f>SUM(I20,I25,I36,I43,I48,I52,I56,I61,I65)</f>
        <v>0</v>
      </c>
      <c r="J71" s="95">
        <f>SUM(J20,J25,J36,J43,J48,J52,J56,J61,J65)</f>
        <v>5342.0399999999991</v>
      </c>
      <c r="K71" s="96"/>
      <c r="L71" s="97">
        <f>IF(H71-J71=0,"",H71-J71)</f>
        <v>1757.9600000000009</v>
      </c>
      <c r="M71" s="98" t="str">
        <f>IF(H71-J71=0,"","(")&amp;IF(H71-J71=0,"",ROUND(IF(ISBLANK(L71),"",ABS(1-IF(ISERROR(J71/H71),0,J71/H71)))*100,0)&amp;"%) "&amp;IF(L71=0,"",IF(L71&lt;0,"over budget","under budget")))</f>
        <v>(25%) under budget</v>
      </c>
      <c r="N71" s="92"/>
      <c r="O71" s="10"/>
    </row>
    <row r="72" spans="1:15" ht="16.5" thickTop="1">
      <c r="A72" s="8"/>
      <c r="B72" s="61"/>
      <c r="K72" s="93"/>
      <c r="L72" s="99"/>
      <c r="M72" s="39"/>
      <c r="N72" s="92"/>
      <c r="O72" s="10"/>
    </row>
    <row r="73" spans="1:15">
      <c r="A73" s="101"/>
      <c r="B73" s="61"/>
      <c r="F73" s="51"/>
      <c r="G73" s="51"/>
      <c r="K73" s="93"/>
      <c r="L73" s="99"/>
      <c r="M73" s="39"/>
      <c r="N73" s="92"/>
      <c r="O73" s="10"/>
    </row>
    <row r="74" spans="1:15">
      <c r="B74" s="61"/>
      <c r="K74" s="93"/>
      <c r="L74" s="99"/>
      <c r="M74" s="39"/>
      <c r="N74" s="92"/>
      <c r="O74" s="10"/>
    </row>
    <row r="75" spans="1:15">
      <c r="B75" s="61"/>
      <c r="K75" s="93"/>
      <c r="L75" s="99"/>
      <c r="M75" s="39"/>
      <c r="N75" s="92"/>
      <c r="O75" s="10"/>
    </row>
    <row r="76" spans="1:15">
      <c r="B76" s="10"/>
      <c r="C76" s="10"/>
      <c r="D76" s="10"/>
      <c r="E76" s="10"/>
      <c r="F76" s="10"/>
      <c r="G76" s="10"/>
      <c r="H76" s="11"/>
      <c r="I76" s="12"/>
      <c r="J76" s="12"/>
      <c r="K76" s="13"/>
      <c r="L76" s="130"/>
      <c r="M76" s="130"/>
      <c r="N76" s="100"/>
      <c r="O76" s="14"/>
    </row>
    <row r="77" spans="1:15">
      <c r="B77" s="102"/>
    </row>
    <row r="78" spans="1:15">
      <c r="B78" s="70"/>
    </row>
    <row r="79" spans="1:15">
      <c r="B79" s="70"/>
    </row>
  </sheetData>
  <mergeCells count="11">
    <mergeCell ref="L8:M8"/>
    <mergeCell ref="L67:M67"/>
    <mergeCell ref="L68:M68"/>
    <mergeCell ref="L69:M69"/>
    <mergeCell ref="L76:M76"/>
    <mergeCell ref="L7:M7"/>
    <mergeCell ref="A1:O1"/>
    <mergeCell ref="A2:O2"/>
    <mergeCell ref="A3:O3"/>
    <mergeCell ref="A4:O4"/>
    <mergeCell ref="L6:M6"/>
  </mergeCells>
  <printOptions horizontalCentered="1" verticalCentered="1"/>
  <pageMargins left="0.1" right="0.1" top="0.1" bottom="0.1" header="0" footer="0"/>
  <pageSetup scale="59" orientation="portrait" horizontalDpi="4294967292" verticalDpi="4294967292" r:id="rId1"/>
  <headerFooter>
    <oddFooter>&amp;L&amp;"Calibri,Regular"&amp;K000000&amp;D&amp;R&amp;"Calibri,Regular"&amp;K000000&amp;P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97" zoomScaleNormal="97" zoomScalePageLayoutView="97" workbookViewId="0">
      <selection sqref="A1:L14"/>
    </sheetView>
  </sheetViews>
  <sheetFormatPr defaultColWidth="10.875" defaultRowHeight="15.75"/>
  <cols>
    <col min="1" max="1" width="3.875" style="2" customWidth="1"/>
    <col min="2" max="2" width="2.625" style="1" customWidth="1"/>
    <col min="3" max="4" width="2.875" style="1" customWidth="1"/>
    <col min="5" max="5" width="49.375" style="1" customWidth="1"/>
    <col min="6" max="6" width="9.625" style="4" customWidth="1"/>
    <col min="7" max="7" width="0.875" style="5" customWidth="1"/>
    <col min="8" max="8" width="9.875" style="5" customWidth="1"/>
    <col min="9" max="9" width="2.5" style="6" customWidth="1"/>
    <col min="10" max="10" width="7.625" style="7" customWidth="1"/>
    <col min="11" max="11" width="2.875" style="1" customWidth="1"/>
    <col min="12" max="12" width="2" style="1" customWidth="1"/>
    <col min="13" max="16384" width="10.875" style="1"/>
  </cols>
  <sheetData>
    <row r="1" spans="1:12" ht="23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31.5">
      <c r="A2" s="125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23.25">
      <c r="A3" s="103"/>
      <c r="B3" s="131" t="s">
        <v>44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23.25">
      <c r="A4" s="15"/>
      <c r="B4" s="104"/>
      <c r="C4" s="105"/>
      <c r="D4" s="105"/>
      <c r="E4" s="105"/>
      <c r="F4" s="105"/>
      <c r="G4" s="105"/>
      <c r="H4" s="105"/>
      <c r="I4" s="105"/>
      <c r="J4" s="105"/>
      <c r="K4" s="106"/>
      <c r="L4" s="107"/>
    </row>
    <row r="5" spans="1:12">
      <c r="A5" s="108"/>
      <c r="B5" s="102"/>
      <c r="E5" t="s">
        <v>45</v>
      </c>
      <c r="F5" s="109"/>
      <c r="H5" s="110">
        <v>2500.27</v>
      </c>
      <c r="K5" s="111"/>
      <c r="L5" s="10"/>
    </row>
    <row r="6" spans="1:12">
      <c r="A6" s="112"/>
      <c r="B6" s="70"/>
      <c r="F6" s="1"/>
      <c r="G6" s="1"/>
      <c r="H6" s="1"/>
      <c r="K6" s="111"/>
      <c r="L6" s="10"/>
    </row>
    <row r="7" spans="1:12">
      <c r="A7" s="112"/>
      <c r="B7" s="70"/>
      <c r="E7" s="1" t="s">
        <v>46</v>
      </c>
      <c r="F7" s="113"/>
      <c r="H7" s="113">
        <v>4737.8999999999996</v>
      </c>
      <c r="K7" s="111"/>
      <c r="L7" s="10"/>
    </row>
    <row r="8" spans="1:12">
      <c r="A8" s="112"/>
      <c r="B8" s="70"/>
      <c r="E8" s="1" t="s">
        <v>47</v>
      </c>
      <c r="F8" s="113"/>
      <c r="H8" s="114">
        <v>5307.22</v>
      </c>
      <c r="K8" s="111"/>
      <c r="L8" s="10"/>
    </row>
    <row r="9" spans="1:12">
      <c r="A9" s="112"/>
      <c r="B9" s="70"/>
      <c r="E9" s="1" t="s">
        <v>48</v>
      </c>
      <c r="F9" s="113"/>
      <c r="H9" s="115">
        <v>-539.32000000000005</v>
      </c>
      <c r="K9" s="111"/>
      <c r="L9" s="10"/>
    </row>
    <row r="10" spans="1:12">
      <c r="A10" s="112"/>
      <c r="B10" s="70"/>
      <c r="F10" s="1"/>
      <c r="G10" s="1"/>
      <c r="H10" s="116"/>
      <c r="K10" s="111"/>
      <c r="L10" s="10"/>
    </row>
    <row r="11" spans="1:12">
      <c r="A11" s="112"/>
      <c r="B11" s="70"/>
      <c r="E11" s="1" t="s">
        <v>49</v>
      </c>
      <c r="F11" s="113"/>
      <c r="H11" s="117">
        <v>1960.95</v>
      </c>
      <c r="K11" s="111"/>
      <c r="L11" s="10"/>
    </row>
    <row r="12" spans="1:12">
      <c r="A12" s="112"/>
      <c r="B12" s="70"/>
      <c r="K12" s="111"/>
      <c r="L12" s="10"/>
    </row>
    <row r="13" spans="1:12">
      <c r="A13" s="112"/>
      <c r="B13" s="70"/>
      <c r="K13" s="111"/>
      <c r="L13" s="10"/>
    </row>
    <row r="14" spans="1:12">
      <c r="A14" s="112"/>
      <c r="B14" s="9"/>
      <c r="C14" s="10"/>
      <c r="D14" s="10"/>
      <c r="E14" s="10"/>
      <c r="F14" s="118"/>
      <c r="G14" s="119"/>
      <c r="H14" s="119"/>
      <c r="I14" s="120"/>
      <c r="J14" s="121"/>
      <c r="K14" s="10"/>
      <c r="L14" s="10"/>
    </row>
    <row r="15" spans="1:12">
      <c r="B15" s="70"/>
    </row>
    <row r="16" spans="1:12">
      <c r="B16" s="70"/>
    </row>
  </sheetData>
  <mergeCells count="3">
    <mergeCell ref="B3:L3"/>
    <mergeCell ref="A1:L1"/>
    <mergeCell ref="A2:L2"/>
  </mergeCells>
  <printOptions horizontalCentered="1" verticalCentered="1"/>
  <pageMargins left="0.1" right="0.1" top="0.1" bottom="0.1" header="0" footer="0"/>
  <pageSetup orientation="portrait" horizontalDpi="4294967292" verticalDpi="4294967292" r:id="rId1"/>
  <headerFooter>
    <oddFooter>&amp;L&amp;"Calibri,Regular"&amp;K000000&amp;D&amp;R&amp;"Calibri,Regular"&amp;K000000&amp;P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Actual 2016</vt:lpstr>
      <vt:lpstr>Actual 2016 (2)</vt:lpstr>
      <vt:lpstr>'Actual 2016'!Print_Area</vt:lpstr>
      <vt:lpstr>'Actual 2016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</dc:creator>
  <cp:lastModifiedBy>Gord</cp:lastModifiedBy>
  <cp:lastPrinted>2017-04-26T21:43:23Z</cp:lastPrinted>
  <dcterms:created xsi:type="dcterms:W3CDTF">2017-04-26T21:02:35Z</dcterms:created>
  <dcterms:modified xsi:type="dcterms:W3CDTF">2017-08-26T19:59:55Z</dcterms:modified>
</cp:coreProperties>
</file>